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掃除当番表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yyyy/m/d"/>
    <numFmt numFmtId="166" formatCode="m/d"/>
  </numFmts>
  <fonts count="5">
    <font>
      <name val="Calibri"/>
      <family val="2"/>
      <color theme="1"/>
      <sz val="11"/>
      <scheme val="minor"/>
    </font>
    <font>
      <b val="1"/>
      <sz val="14"/>
    </font>
    <font>
      <b val="1"/>
      <color rgb="00C00000"/>
    </font>
    <font>
      <color rgb="00808080"/>
      <sz val="10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</patternFill>
    </fill>
  </fills>
  <borders count="2">
    <border>
      <left/>
      <right/>
      <top/>
      <bottom/>
      <diagonal/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165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166" fontId="0" fillId="0" borderId="1" pivotButton="0" quotePrefix="0" xfId="0"/>
    <xf numFmtId="0" fontId="0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selection activeCell="A1" sqref="A1"/>
    </sheetView>
  </sheetViews>
  <sheetFormatPr baseColWidth="8" defaultRowHeight="15"/>
  <cols>
    <col width="8" customWidth="1" min="1" max="1"/>
    <col width="9" customWidth="1" min="2" max="2"/>
    <col width="9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9" max="9"/>
  </cols>
  <sheetData>
    <row r="1">
      <c r="A1" s="1" t="inlineStr">
        <is>
          <t>掃除当番表（週替わりローテーション）</t>
        </is>
      </c>
    </row>
    <row r="2">
      <c r="A2" t="inlineStr">
        <is>
          <t>開始日(月曜)</t>
        </is>
      </c>
      <c r="B2" s="2" t="n">
        <v>46188</v>
      </c>
      <c r="C2" s="3" t="inlineStr">
        <is>
          <t>← 開始する週の月曜日に書き換えてください。場所名（3行目）も自由に変更できます。</t>
        </is>
      </c>
    </row>
    <row r="3">
      <c r="A3" s="4" t="inlineStr">
        <is>
          <t>週</t>
        </is>
      </c>
      <c r="B3" s="4" t="inlineStr">
        <is>
          <t>開始</t>
        </is>
      </c>
      <c r="C3" s="4" t="inlineStr">
        <is>
          <t>終了</t>
        </is>
      </c>
      <c r="D3" s="4" t="inlineStr">
        <is>
          <t>掃除機がけ</t>
        </is>
      </c>
      <c r="E3" s="4" t="inlineStr">
        <is>
          <t>トイレ掃除</t>
        </is>
      </c>
      <c r="F3" s="4" t="inlineStr">
        <is>
          <t>ゴミ捨て</t>
        </is>
      </c>
      <c r="G3" s="4" t="inlineStr">
        <is>
          <t>給湯室</t>
        </is>
      </c>
      <c r="I3" s="4" t="inlineStr">
        <is>
          <t>メンバー名</t>
        </is>
      </c>
    </row>
    <row r="4">
      <c r="A4" s="5" t="inlineStr">
        <is>
          <t>第1週</t>
        </is>
      </c>
      <c r="B4" s="6">
        <f>$B$2+0*7</f>
        <v>46188</v>
      </c>
      <c r="C4" s="6">
        <f>$B$2+0*7+6</f>
        <v>46194</v>
      </c>
      <c r="D4" s="7" t="str">
        <f>INDEX($I$4:$I$23,MOD(0+0,COUNTA($I$4:$I$23))+1)</f>
        <v>佐藤</v>
      </c>
      <c r="E4" s="7" t="str">
        <f>INDEX($I$4:$I$23,MOD(0+1,COUNTA($I$4:$I$23))+1)</f>
        <v>鈴木</v>
      </c>
      <c r="F4" s="7" t="str">
        <f>INDEX($I$4:$I$23,MOD(0+2,COUNTA($I$4:$I$23))+1)</f>
        <v>高橋</v>
      </c>
      <c r="G4" s="7" t="str">
        <f>INDEX($I$4:$I$23,MOD(0+3,COUNTA($I$4:$I$23))+1)</f>
        <v>田中</v>
      </c>
      <c r="I4" s="5" t="inlineStr">
        <is>
          <t>佐藤</t>
        </is>
      </c>
      <c r="J4" s="3" t="inlineStr">
        <is>
          <t>← サンプルの名前を実際のメンバー名に書き換えてください（最大20人）。人数を増減すると割り当ても自動で変わります。</t>
        </is>
      </c>
    </row>
    <row r="5">
      <c r="A5" s="5" t="inlineStr">
        <is>
          <t>第2週</t>
        </is>
      </c>
      <c r="B5" s="6">
        <f>$B$2+1*7</f>
        <v>46195</v>
      </c>
      <c r="C5" s="6">
        <f>$B$2+1*7+6</f>
        <v>46201</v>
      </c>
      <c r="D5" s="7" t="str">
        <f>INDEX($I$4:$I$23,MOD(1+0,COUNTA($I$4:$I$23))+1)</f>
        <v>鈴木</v>
      </c>
      <c r="E5" s="7" t="str">
        <f>INDEX($I$4:$I$23,MOD(1+1,COUNTA($I$4:$I$23))+1)</f>
        <v>高橋</v>
      </c>
      <c r="F5" s="7" t="str">
        <f>INDEX($I$4:$I$23,MOD(1+2,COUNTA($I$4:$I$23))+1)</f>
        <v>田中</v>
      </c>
      <c r="G5" s="7" t="str">
        <f>INDEX($I$4:$I$23,MOD(1+3,COUNTA($I$4:$I$23))+1)</f>
        <v>伊藤</v>
      </c>
      <c r="I5" s="5" t="inlineStr">
        <is>
          <t>鈴木</t>
        </is>
      </c>
    </row>
    <row r="6">
      <c r="A6" s="5" t="inlineStr">
        <is>
          <t>第3週</t>
        </is>
      </c>
      <c r="B6" s="6">
        <f>$B$2+2*7</f>
        <v>46202</v>
      </c>
      <c r="C6" s="6">
        <f>$B$2+2*7+6</f>
        <v>46208</v>
      </c>
      <c r="D6" s="7" t="str">
        <f>INDEX($I$4:$I$23,MOD(2+0,COUNTA($I$4:$I$23))+1)</f>
        <v>高橋</v>
      </c>
      <c r="E6" s="7" t="str">
        <f>INDEX($I$4:$I$23,MOD(2+1,COUNTA($I$4:$I$23))+1)</f>
        <v>田中</v>
      </c>
      <c r="F6" s="7" t="str">
        <f>INDEX($I$4:$I$23,MOD(2+2,COUNTA($I$4:$I$23))+1)</f>
        <v>伊藤</v>
      </c>
      <c r="G6" s="7" t="str">
        <f>INDEX($I$4:$I$23,MOD(2+3,COUNTA($I$4:$I$23))+1)</f>
        <v>渡辺</v>
      </c>
      <c r="I6" s="5" t="inlineStr">
        <is>
          <t>高橋</t>
        </is>
      </c>
    </row>
    <row r="7">
      <c r="A7" s="5" t="inlineStr">
        <is>
          <t>第4週</t>
        </is>
      </c>
      <c r="B7" s="6">
        <f>$B$2+3*7</f>
        <v>46209</v>
      </c>
      <c r="C7" s="6">
        <f>$B$2+3*7+6</f>
        <v>46215</v>
      </c>
      <c r="D7" s="7" t="str">
        <f>INDEX($I$4:$I$23,MOD(3+0,COUNTA($I$4:$I$23))+1)</f>
        <v>田中</v>
      </c>
      <c r="E7" s="7" t="str">
        <f>INDEX($I$4:$I$23,MOD(3+1,COUNTA($I$4:$I$23))+1)</f>
        <v>伊藤</v>
      </c>
      <c r="F7" s="7" t="str">
        <f>INDEX($I$4:$I$23,MOD(3+2,COUNTA($I$4:$I$23))+1)</f>
        <v>渡辺</v>
      </c>
      <c r="G7" s="7" t="str">
        <f>INDEX($I$4:$I$23,MOD(3+3,COUNTA($I$4:$I$23))+1)</f>
        <v>佐藤</v>
      </c>
      <c r="I7" s="5" t="inlineStr">
        <is>
          <t>田中</t>
        </is>
      </c>
    </row>
    <row r="8">
      <c r="A8" s="5" t="inlineStr">
        <is>
          <t>第5週</t>
        </is>
      </c>
      <c r="B8" s="6">
        <f>$B$2+4*7</f>
        <v>46216</v>
      </c>
      <c r="C8" s="6">
        <f>$B$2+4*7+6</f>
        <v>46222</v>
      </c>
      <c r="D8" s="7" t="str">
        <f>INDEX($I$4:$I$23,MOD(4+0,COUNTA($I$4:$I$23))+1)</f>
        <v>伊藤</v>
      </c>
      <c r="E8" s="7" t="str">
        <f>INDEX($I$4:$I$23,MOD(4+1,COUNTA($I$4:$I$23))+1)</f>
        <v>渡辺</v>
      </c>
      <c r="F8" s="7" t="str">
        <f>INDEX($I$4:$I$23,MOD(4+2,COUNTA($I$4:$I$23))+1)</f>
        <v>佐藤</v>
      </c>
      <c r="G8" s="7" t="str">
        <f>INDEX($I$4:$I$23,MOD(4+3,COUNTA($I$4:$I$23))+1)</f>
        <v>鈴木</v>
      </c>
      <c r="I8" s="5" t="inlineStr">
        <is>
          <t>伊藤</t>
        </is>
      </c>
    </row>
    <row r="9">
      <c r="A9" s="5" t="inlineStr">
        <is>
          <t>第6週</t>
        </is>
      </c>
      <c r="B9" s="6">
        <f>$B$2+5*7</f>
        <v>46223</v>
      </c>
      <c r="C9" s="6">
        <f>$B$2+5*7+6</f>
        <v>46229</v>
      </c>
      <c r="D9" s="7" t="str">
        <f>INDEX($I$4:$I$23,MOD(5+0,COUNTA($I$4:$I$23))+1)</f>
        <v>渡辺</v>
      </c>
      <c r="E9" s="7" t="str">
        <f>INDEX($I$4:$I$23,MOD(5+1,COUNTA($I$4:$I$23))+1)</f>
        <v>佐藤</v>
      </c>
      <c r="F9" s="7" t="str">
        <f>INDEX($I$4:$I$23,MOD(5+2,COUNTA($I$4:$I$23))+1)</f>
        <v>鈴木</v>
      </c>
      <c r="G9" s="7" t="str">
        <f>INDEX($I$4:$I$23,MOD(5+3,COUNTA($I$4:$I$23))+1)</f>
        <v>高橋</v>
      </c>
      <c r="I9" s="5" t="inlineStr">
        <is>
          <t>渡辺</t>
        </is>
      </c>
    </row>
    <row r="10">
      <c r="A10" s="5" t="inlineStr">
        <is>
          <t>第7週</t>
        </is>
      </c>
      <c r="B10" s="6">
        <f>$B$2+6*7</f>
        <v>46230</v>
      </c>
      <c r="C10" s="6">
        <f>$B$2+6*7+6</f>
        <v>46236</v>
      </c>
      <c r="D10" s="7" t="str">
        <f>INDEX($I$4:$I$23,MOD(6+0,COUNTA($I$4:$I$23))+1)</f>
        <v>佐藤</v>
      </c>
      <c r="E10" s="7" t="str">
        <f>INDEX($I$4:$I$23,MOD(6+1,COUNTA($I$4:$I$23))+1)</f>
        <v>鈴木</v>
      </c>
      <c r="F10" s="7" t="str">
        <f>INDEX($I$4:$I$23,MOD(6+2,COUNTA($I$4:$I$23))+1)</f>
        <v>高橋</v>
      </c>
      <c r="G10" s="7" t="str">
        <f>INDEX($I$4:$I$23,MOD(6+3,COUNTA($I$4:$I$23))+1)</f>
        <v>田中</v>
      </c>
      <c r="I10" s="5" t="n"/>
    </row>
    <row r="11">
      <c r="A11" s="5" t="inlineStr">
        <is>
          <t>第8週</t>
        </is>
      </c>
      <c r="B11" s="6">
        <f>$B$2+7*7</f>
        <v>46237</v>
      </c>
      <c r="C11" s="6">
        <f>$B$2+7*7+6</f>
        <v>46243</v>
      </c>
      <c r="D11" s="7" t="str">
        <f>INDEX($I$4:$I$23,MOD(7+0,COUNTA($I$4:$I$23))+1)</f>
        <v>鈴木</v>
      </c>
      <c r="E11" s="7" t="str">
        <f>INDEX($I$4:$I$23,MOD(7+1,COUNTA($I$4:$I$23))+1)</f>
        <v>高橋</v>
      </c>
      <c r="F11" s="7" t="str">
        <f>INDEX($I$4:$I$23,MOD(7+2,COUNTA($I$4:$I$23))+1)</f>
        <v>田中</v>
      </c>
      <c r="G11" s="7" t="str">
        <f>INDEX($I$4:$I$23,MOD(7+3,COUNTA($I$4:$I$23))+1)</f>
        <v>伊藤</v>
      </c>
      <c r="I11" s="5" t="n"/>
    </row>
    <row r="12">
      <c r="A12" s="5" t="inlineStr">
        <is>
          <t>第9週</t>
        </is>
      </c>
      <c r="B12" s="6">
        <f>$B$2+8*7</f>
        <v>46244</v>
      </c>
      <c r="C12" s="6">
        <f>$B$2+8*7+6</f>
        <v>46250</v>
      </c>
      <c r="D12" s="7" t="str">
        <f>INDEX($I$4:$I$23,MOD(8+0,COUNTA($I$4:$I$23))+1)</f>
        <v>高橋</v>
      </c>
      <c r="E12" s="7" t="str">
        <f>INDEX($I$4:$I$23,MOD(8+1,COUNTA($I$4:$I$23))+1)</f>
        <v>田中</v>
      </c>
      <c r="F12" s="7" t="str">
        <f>INDEX($I$4:$I$23,MOD(8+2,COUNTA($I$4:$I$23))+1)</f>
        <v>伊藤</v>
      </c>
      <c r="G12" s="7" t="str">
        <f>INDEX($I$4:$I$23,MOD(8+3,COUNTA($I$4:$I$23))+1)</f>
        <v>渡辺</v>
      </c>
      <c r="I12" s="5" t="n"/>
    </row>
    <row r="13">
      <c r="A13" s="5" t="inlineStr">
        <is>
          <t>第10週</t>
        </is>
      </c>
      <c r="B13" s="6">
        <f>$B$2+9*7</f>
        <v>46251</v>
      </c>
      <c r="C13" s="6">
        <f>$B$2+9*7+6</f>
        <v>46257</v>
      </c>
      <c r="D13" s="7" t="str">
        <f>INDEX($I$4:$I$23,MOD(9+0,COUNTA($I$4:$I$23))+1)</f>
        <v>田中</v>
      </c>
      <c r="E13" s="7" t="str">
        <f>INDEX($I$4:$I$23,MOD(9+1,COUNTA($I$4:$I$23))+1)</f>
        <v>伊藤</v>
      </c>
      <c r="F13" s="7" t="str">
        <f>INDEX($I$4:$I$23,MOD(9+2,COUNTA($I$4:$I$23))+1)</f>
        <v>渡辺</v>
      </c>
      <c r="G13" s="7" t="str">
        <f>INDEX($I$4:$I$23,MOD(9+3,COUNTA($I$4:$I$23))+1)</f>
        <v>佐藤</v>
      </c>
      <c r="I13" s="5" t="n"/>
    </row>
    <row r="14">
      <c r="A14" s="5" t="inlineStr">
        <is>
          <t>第11週</t>
        </is>
      </c>
      <c r="B14" s="6">
        <f>$B$2+10*7</f>
        <v>46258</v>
      </c>
      <c r="C14" s="6">
        <f>$B$2+10*7+6</f>
        <v>46264</v>
      </c>
      <c r="D14" s="7" t="str">
        <f>INDEX($I$4:$I$23,MOD(10+0,COUNTA($I$4:$I$23))+1)</f>
        <v>伊藤</v>
      </c>
      <c r="E14" s="7" t="str">
        <f>INDEX($I$4:$I$23,MOD(10+1,COUNTA($I$4:$I$23))+1)</f>
        <v>渡辺</v>
      </c>
      <c r="F14" s="7" t="str">
        <f>INDEX($I$4:$I$23,MOD(10+2,COUNTA($I$4:$I$23))+1)</f>
        <v>佐藤</v>
      </c>
      <c r="G14" s="7" t="str">
        <f>INDEX($I$4:$I$23,MOD(10+3,COUNTA($I$4:$I$23))+1)</f>
        <v>鈴木</v>
      </c>
      <c r="I14" s="5" t="n"/>
    </row>
    <row r="15">
      <c r="A15" s="5" t="inlineStr">
        <is>
          <t>第12週</t>
        </is>
      </c>
      <c r="B15" s="6">
        <f>$B$2+11*7</f>
        <v>46265</v>
      </c>
      <c r="C15" s="6">
        <f>$B$2+11*7+6</f>
        <v>46271</v>
      </c>
      <c r="D15" s="7" t="str">
        <f>INDEX($I$4:$I$23,MOD(11+0,COUNTA($I$4:$I$23))+1)</f>
        <v>渡辺</v>
      </c>
      <c r="E15" s="7" t="str">
        <f>INDEX($I$4:$I$23,MOD(11+1,COUNTA($I$4:$I$23))+1)</f>
        <v>佐藤</v>
      </c>
      <c r="F15" s="7" t="str">
        <f>INDEX($I$4:$I$23,MOD(11+2,COUNTA($I$4:$I$23))+1)</f>
        <v>鈴木</v>
      </c>
      <c r="G15" s="7" t="str">
        <f>INDEX($I$4:$I$23,MOD(11+3,COUNTA($I$4:$I$23))+1)</f>
        <v>高橋</v>
      </c>
      <c r="I15" s="5" t="n"/>
    </row>
    <row r="16">
      <c r="I16" s="5" t="n"/>
    </row>
    <row r="17">
      <c r="I17" s="5" t="n"/>
    </row>
    <row r="18">
      <c r="I18" s="5" t="n"/>
    </row>
    <row r="19">
      <c r="I19" s="5" t="n"/>
    </row>
    <row r="20">
      <c r="I20" s="5" t="n"/>
    </row>
    <row r="21">
      <c r="I21" s="5" t="n"/>
    </row>
    <row r="22">
      <c r="I22" s="5" t="n"/>
    </row>
    <row r="23">
      <c r="I2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2026-06-11T12:18:22Z</dcterms:created>
  <dcterms:modified xsi:type="dcterms:W3CDTF">2026-06-11T12:18:22Z</dcterms:modified>
</cp:coreProperties>
</file>